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ttery Consumption " sheetId="1" r:id="rId4"/>
    <sheet state="visible" name="SigFox" sheetId="2" r:id="rId5"/>
    <sheet state="visible" name="Cellular" sheetId="3" r:id="rId6"/>
    <sheet state="visible" name="Wi-fi" sheetId="4" r:id="rId7"/>
  </sheets>
  <definedNames/>
  <calcPr/>
  <extLst>
    <ext uri="GoogleSheetsCustomDataVersion2">
      <go:sheetsCustomData xmlns:go="http://customooxmlschemas.google.com/" r:id="rId8" roundtripDataChecksum="XkaqnKOFzBdEqOFoKXew2Auhqgi7aXg3pVZlDwOSlt0="/>
    </ext>
  </extLst>
</workbook>
</file>

<file path=xl/sharedStrings.xml><?xml version="1.0" encoding="utf-8"?>
<sst xmlns="http://schemas.openxmlformats.org/spreadsheetml/2006/main" count="118" uniqueCount="56">
  <si>
    <t xml:space="preserve">  TECHNOLOGY</t>
  </si>
  <si>
    <t>Cellular</t>
  </si>
  <si>
    <t xml:space="preserve">  MESSAGES PER DAY</t>
  </si>
  <si>
    <t xml:space="preserve">  SCANS WI-FI PER DAY</t>
  </si>
  <si>
    <t xml:space="preserve">  PARAMETRIZATION REQUEST AND ADD</t>
  </si>
  <si>
    <t xml:space="preserve">  ACCELEROMETER DATA RATE (Hz)</t>
  </si>
  <si>
    <t xml:space="preserve">  BATTERY CONSUMPTION</t>
  </si>
  <si>
    <t>DAYS</t>
  </si>
  <si>
    <t>MONTHS</t>
  </si>
  <si>
    <t>YEARS</t>
  </si>
  <si>
    <t/>
  </si>
  <si>
    <t>Acc OPTIONS</t>
  </si>
  <si>
    <t>Icc</t>
  </si>
  <si>
    <t>Description</t>
  </si>
  <si>
    <t>Disabled</t>
  </si>
  <si>
    <t>LPM - 12,5Hz</t>
  </si>
  <si>
    <t>LPM - 50Hz</t>
  </si>
  <si>
    <t>LPM - 200Hz</t>
  </si>
  <si>
    <t>Active</t>
  </si>
  <si>
    <t>I[mA.h] event</t>
  </si>
  <si>
    <t>Energy per day [mA.h]</t>
  </si>
  <si>
    <t>Scan Wifi [mA]</t>
  </si>
  <si>
    <t>Passive scan</t>
  </si>
  <si>
    <t>Scan Wifi time [s]</t>
  </si>
  <si>
    <t>Sigfox Message 12 Bytes [mA]</t>
  </si>
  <si>
    <t>Uplink</t>
  </si>
  <si>
    <t>Sigfox Message time [s]</t>
  </si>
  <si>
    <t>Sigfox Dowlink [mA]</t>
  </si>
  <si>
    <t>Dowlink + timeout</t>
  </si>
  <si>
    <t>Sigfox Dowlink time [s]</t>
  </si>
  <si>
    <t>Standby</t>
  </si>
  <si>
    <t>I[mA.h] day</t>
  </si>
  <si>
    <t>Microcontroller  [mA]</t>
  </si>
  <si>
    <t>MCI</t>
  </si>
  <si>
    <t>Accelerometer [mA]</t>
  </si>
  <si>
    <t>Self Discharge</t>
  </si>
  <si>
    <t>Self Discharge [year]</t>
  </si>
  <si>
    <t>Self Discharge [day]</t>
  </si>
  <si>
    <t>Self Discharge [mAh per day]</t>
  </si>
  <si>
    <t>Battery</t>
  </si>
  <si>
    <t>Capacity [mAh]</t>
  </si>
  <si>
    <t>Factor</t>
  </si>
  <si>
    <t>Total consumption</t>
  </si>
  <si>
    <t>Foi utilizado um dispositivo de tempertura e umidade , versão de firmware 1.3.1</t>
  </si>
  <si>
    <t>Os valores somente para temperatura podem ser menores.</t>
  </si>
  <si>
    <t>Message Celular 12 Bytes [mA]</t>
  </si>
  <si>
    <t>Message Celular time [s]</t>
  </si>
  <si>
    <t>Celular Dowlink [mA]</t>
  </si>
  <si>
    <t xml:space="preserve">Dowlink </t>
  </si>
  <si>
    <t>Celular Dowlink time [s]</t>
  </si>
  <si>
    <t>Foi utilizado um dispositivo de umidade e temperatura como referência, a versão 2.0.0 RCH.</t>
  </si>
  <si>
    <t>Os valores podem ser menores para devices apenas de temperatura</t>
  </si>
  <si>
    <t>Wifi Message 12 Bytes [mA]</t>
  </si>
  <si>
    <t>Wifi Message time [s]</t>
  </si>
  <si>
    <t>Wifi Dowlink [mA]</t>
  </si>
  <si>
    <t>Wifi Dowlink time [s]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</si>
</sst>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0"/>
    <numFmt numFmtId="165" formatCode="0.000000000"/>
    <numFmt numFmtId="166" formatCode="0.0%"/>
    <numFmt numFmtId="167" formatCode="0.0000%"/>
    <numFmt numFmtId="168" formatCode="0.000000"/>
  </numFmts>
  <fonts count="22">
    <font>
      <sz val="11.0"/>
      <color theme="1"/>
      <name val="Arial"/>
      <scheme val="minor"/>
    </font>
    <font>
      <sz val="11.0"/>
      <color rgb="FFFFCF1E"/>
      <name val="Calibri"/>
    </font>
    <font>
      <sz val="11.0"/>
      <color theme="1"/>
      <name val="Calibri"/>
    </font>
    <font>
      <b/>
      <color rgb="FFFFFFFF"/>
      <name val="Arial"/>
    </font>
    <font>
      <color theme="1"/>
      <name val="Arial"/>
    </font>
    <font>
      <b/>
      <sz val="12.0"/>
      <color rgb="FF054EA5"/>
      <name val="Trebuchet MS"/>
    </font>
    <font/>
    <font>
      <b/>
      <sz val="11.0"/>
      <color rgb="FF054EA5"/>
      <name val="Trebuchet MS"/>
    </font>
    <font>
      <sz val="9.0"/>
      <color rgb="FF000000"/>
      <name val="Arial"/>
    </font>
    <font>
      <u/>
      <sz val="11.0"/>
      <color theme="1"/>
      <name val="Arial"/>
    </font>
    <font>
      <b/>
      <sz val="11.0"/>
      <color rgb="FF1155CC"/>
      <name val="Trebuchet MS"/>
    </font>
    <font>
      <color theme="1"/>
      <name val="Arial"/>
      <scheme val="minor"/>
    </font>
    <font>
      <sz val="10.0"/>
      <color theme="1"/>
      <name val="Calibri"/>
    </font>
    <font>
      <b/>
      <sz val="12.0"/>
      <color rgb="FFFFFFFF"/>
      <name val="Arial"/>
    </font>
    <font>
      <sz val="12.0"/>
      <color theme="1"/>
      <name val="Arial"/>
    </font>
    <font>
      <sz val="12.0"/>
      <color rgb="FFFFFFFF"/>
      <name val="Arial"/>
    </font>
    <font>
      <sz val="10.0"/>
      <color theme="1"/>
      <name val="Arial"/>
    </font>
    <font>
      <sz val="12.0"/>
      <color theme="0"/>
      <name val="Arial"/>
    </font>
    <font>
      <sz val="11.0"/>
      <color rgb="FFFFFFFF"/>
      <name val="Calibri"/>
    </font>
    <font>
      <color rgb="FF000000"/>
      <name val="Arial"/>
    </font>
    <font>
      <b/>
      <sz val="12.0"/>
      <color theme="0"/>
      <name val="Arial"/>
    </font>
    <font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6B6A79"/>
        <bgColor rgb="FF6B6A79"/>
      </patternFill>
    </fill>
    <fill>
      <patternFill patternType="solid">
        <fgColor rgb="FFFFFFFF"/>
        <bgColor rgb="FFFFFFFF"/>
      </patternFill>
    </fill>
    <fill>
      <patternFill patternType="solid">
        <fgColor rgb="FFFFCF1E"/>
        <bgColor rgb="FFFFCF1E"/>
      </patternFill>
    </fill>
    <fill>
      <patternFill patternType="solid">
        <fgColor rgb="FF3D4956"/>
        <bgColor rgb="FF3D4956"/>
      </patternFill>
    </fill>
    <fill>
      <patternFill patternType="solid">
        <fgColor rgb="FFDC6826"/>
        <bgColor rgb="FFDC6826"/>
      </patternFill>
    </fill>
  </fills>
  <borders count="26">
    <border/>
    <border>
      <left/>
      <right/>
      <top/>
      <bottom/>
    </border>
    <border>
      <left style="medium">
        <color rgb="FF6B6A79"/>
      </left>
      <right/>
      <top style="medium">
        <color rgb="FF6B6A79"/>
      </top>
      <bottom/>
    </border>
    <border>
      <top style="medium">
        <color rgb="FF6B6A79"/>
      </top>
      <bottom/>
    </border>
    <border>
      <left/>
      <right style="medium">
        <color rgb="FF6B6A79"/>
      </right>
      <top style="medium">
        <color rgb="FF6B6A79"/>
      </top>
      <bottom/>
    </border>
    <border>
      <left style="medium">
        <color rgb="FF6B6A79"/>
      </left>
      <right/>
      <top style="medium">
        <color rgb="FF6B6A79"/>
      </top>
    </border>
    <border>
      <top style="medium">
        <color rgb="FF6B6A79"/>
      </top>
    </border>
    <border>
      <left/>
      <right style="medium">
        <color rgb="FF6B6A79"/>
      </right>
      <top style="medium">
        <color rgb="FF6B6A79"/>
      </top>
      <bottom style="medium">
        <color rgb="FF6B6A79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6B6A79"/>
      </right>
      <top style="medium">
        <color rgb="FF6B6A79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6B6A79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Border="1" applyFill="1" applyFont="1"/>
    <xf borderId="1" fillId="2" fontId="1" numFmtId="0" xfId="0" applyAlignment="1" applyBorder="1" applyFont="1">
      <alignment horizontal="center" vertical="center"/>
    </xf>
    <xf borderId="2" fillId="3" fontId="2" numFmtId="0" xfId="0" applyBorder="1" applyFill="1" applyFont="1"/>
    <xf borderId="3" fillId="3" fontId="2" numFmtId="0" xfId="0" applyBorder="1" applyFont="1"/>
    <xf borderId="4" fillId="3" fontId="1" numFmtId="0" xfId="0" applyAlignment="1" applyBorder="1" applyFont="1">
      <alignment horizontal="center" vertical="center"/>
    </xf>
    <xf borderId="0" fillId="2" fontId="3" numFmtId="0" xfId="0" applyAlignment="1" applyFont="1">
      <alignment horizontal="left"/>
    </xf>
    <xf borderId="0" fillId="2" fontId="4" numFmtId="0" xfId="0" applyAlignment="1" applyFont="1">
      <alignment horizontal="left"/>
    </xf>
    <xf borderId="0" fillId="2" fontId="4" numFmtId="0" xfId="0" applyFont="1"/>
    <xf borderId="5" fillId="3" fontId="2" numFmtId="0" xfId="0" applyBorder="1" applyFont="1"/>
    <xf borderId="6" fillId="3" fontId="2" numFmtId="0" xfId="0" applyBorder="1" applyFont="1"/>
    <xf borderId="7" fillId="3" fontId="1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left" vertical="center"/>
    </xf>
    <xf borderId="9" fillId="0" fontId="6" numFmtId="0" xfId="0" applyBorder="1" applyFont="1"/>
    <xf borderId="10" fillId="2" fontId="7" numFmtId="0" xfId="0" applyAlignment="1" applyBorder="1" applyFont="1">
      <alignment horizontal="center" readingOrder="0" vertical="center"/>
    </xf>
    <xf borderId="0" fillId="4" fontId="8" numFmtId="0" xfId="0" applyFill="1" applyFont="1"/>
    <xf borderId="0" fillId="2" fontId="7" numFmtId="0" xfId="0" applyAlignment="1" applyFont="1">
      <alignment horizontal="center" vertical="center"/>
    </xf>
    <xf borderId="11" fillId="2" fontId="7" numFmtId="0" xfId="0" applyAlignment="1" applyBorder="1" applyFont="1">
      <alignment horizontal="center" readingOrder="0" vertical="center"/>
    </xf>
    <xf borderId="0" fillId="0" fontId="4" numFmtId="0" xfId="0" applyFont="1"/>
    <xf borderId="0" fillId="2" fontId="7" numFmtId="4" xfId="0" applyAlignment="1" applyFont="1" applyNumberFormat="1">
      <alignment horizontal="center" vertical="center"/>
    </xf>
    <xf borderId="12" fillId="2" fontId="7" numFmtId="0" xfId="0" applyAlignment="1" applyBorder="1" applyFont="1">
      <alignment horizontal="center" readingOrder="0" vertical="center"/>
    </xf>
    <xf borderId="0" fillId="0" fontId="9" numFmtId="0" xfId="0" applyFont="1"/>
    <xf borderId="13" fillId="2" fontId="5" numFmtId="0" xfId="0" applyAlignment="1" applyBorder="1" applyFont="1">
      <alignment horizontal="left" vertical="center"/>
    </xf>
    <xf borderId="11" fillId="5" fontId="7" numFmtId="0" xfId="0" applyAlignment="1" applyBorder="1" applyFill="1" applyFont="1">
      <alignment horizontal="center" vertical="center"/>
    </xf>
    <xf borderId="11" fillId="5" fontId="7" numFmtId="2" xfId="0" applyAlignment="1" applyBorder="1" applyFont="1" applyNumberFormat="1">
      <alignment horizontal="center" vertical="center"/>
    </xf>
    <xf borderId="14" fillId="0" fontId="6" numFmtId="0" xfId="0" applyBorder="1" applyFont="1"/>
    <xf borderId="11" fillId="5" fontId="5" numFmtId="0" xfId="0" applyAlignment="1" applyBorder="1" applyFont="1">
      <alignment horizontal="center" vertical="center"/>
    </xf>
    <xf borderId="11" fillId="5" fontId="10" numFmtId="4" xfId="0" applyAlignment="1" applyBorder="1" applyFont="1" applyNumberFormat="1">
      <alignment horizontal="center" vertical="center"/>
    </xf>
    <xf borderId="15" fillId="0" fontId="6" numFmtId="0" xfId="0" applyBorder="1" applyFont="1"/>
    <xf borderId="11" fillId="5" fontId="7" numFmtId="4" xfId="0" applyAlignment="1" applyBorder="1" applyFont="1" applyNumberFormat="1">
      <alignment horizontal="center" vertical="center"/>
    </xf>
    <xf quotePrefix="1" borderId="0" fillId="0" fontId="11" numFmtId="0" xfId="0" applyAlignment="1" applyFont="1">
      <alignment readingOrder="0"/>
    </xf>
    <xf borderId="0" fillId="3" fontId="12" numFmtId="0" xfId="0" applyFont="1"/>
    <xf borderId="0" fillId="3" fontId="1" numFmtId="0" xfId="0" applyAlignment="1" applyFont="1">
      <alignment horizontal="center" vertical="center"/>
    </xf>
    <xf borderId="16" fillId="6" fontId="13" numFmtId="0" xfId="0" applyAlignment="1" applyBorder="1" applyFill="1" applyFont="1">
      <alignment horizontal="center" vertical="center"/>
    </xf>
    <xf borderId="17" fillId="6" fontId="13" numFmtId="0" xfId="0" applyAlignment="1" applyBorder="1" applyFont="1">
      <alignment horizontal="center" vertical="center"/>
    </xf>
    <xf borderId="18" fillId="6" fontId="13" numFmtId="0" xfId="0" applyAlignment="1" applyBorder="1" applyFont="1">
      <alignment horizontal="center" vertical="center"/>
    </xf>
    <xf borderId="9" fillId="0" fontId="14" numFmtId="0" xfId="0" applyAlignment="1" applyBorder="1" applyFont="1">
      <alignment horizontal="center" vertical="center"/>
    </xf>
    <xf borderId="11" fillId="0" fontId="14" numFmtId="164" xfId="0" applyAlignment="1" applyBorder="1" applyFont="1" applyNumberFormat="1">
      <alignment horizontal="center" vertical="center"/>
    </xf>
    <xf borderId="11" fillId="0" fontId="14" numFmtId="0" xfId="0" applyAlignment="1" applyBorder="1" applyFont="1">
      <alignment horizontal="center"/>
    </xf>
    <xf borderId="19" fillId="0" fontId="14" numFmtId="0" xfId="0" applyAlignment="1" applyBorder="1" applyFont="1">
      <alignment horizontal="center" vertical="center"/>
    </xf>
    <xf borderId="13" fillId="0" fontId="14" numFmtId="164" xfId="0" applyAlignment="1" applyBorder="1" applyFont="1" applyNumberFormat="1">
      <alignment horizontal="center" vertical="center"/>
    </xf>
    <xf borderId="8" fillId="7" fontId="13" numFmtId="0" xfId="0" applyAlignment="1" applyBorder="1" applyFill="1" applyFont="1">
      <alignment horizontal="center" vertical="center"/>
    </xf>
    <xf borderId="20" fillId="0" fontId="6" numFmtId="0" xfId="0" applyBorder="1" applyFont="1"/>
    <xf borderId="11" fillId="7" fontId="13" numFmtId="0" xfId="0" applyAlignment="1" applyBorder="1" applyFont="1">
      <alignment horizontal="center" vertical="center"/>
    </xf>
    <xf borderId="8" fillId="6" fontId="15" numFmtId="0" xfId="0" applyAlignment="1" applyBorder="1" applyFont="1">
      <alignment vertical="center"/>
    </xf>
    <xf borderId="11" fillId="6" fontId="15" numFmtId="0" xfId="0" applyAlignment="1" applyBorder="1" applyFont="1">
      <alignment horizontal="center" vertical="center"/>
    </xf>
    <xf borderId="13" fillId="6" fontId="15" numFmtId="165" xfId="0" applyAlignment="1" applyBorder="1" applyFont="1" applyNumberFormat="1">
      <alignment horizontal="center" vertical="center"/>
    </xf>
    <xf borderId="21" fillId="6" fontId="15" numFmtId="0" xfId="0" applyAlignment="1" applyBorder="1" applyFont="1">
      <alignment horizontal="center" vertical="center"/>
    </xf>
    <xf borderId="22" fillId="0" fontId="6" numFmtId="0" xfId="0" applyBorder="1" applyFont="1"/>
    <xf borderId="19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0" fontId="6" numFmtId="0" xfId="0" applyBorder="1" applyFont="1"/>
    <xf borderId="0" fillId="2" fontId="13" numFmtId="0" xfId="0" applyAlignment="1" applyFont="1">
      <alignment horizontal="center" vertical="center"/>
    </xf>
    <xf borderId="11" fillId="6" fontId="15" numFmtId="164" xfId="0" applyAlignment="1" applyBorder="1" applyFont="1" applyNumberFormat="1">
      <alignment horizontal="center" vertical="center"/>
    </xf>
    <xf borderId="0" fillId="2" fontId="15" numFmtId="164" xfId="0" applyAlignment="1" applyFont="1" applyNumberFormat="1">
      <alignment horizontal="center" vertical="center"/>
    </xf>
    <xf borderId="8" fillId="6" fontId="15" numFmtId="166" xfId="0" applyAlignment="1" applyBorder="1" applyFont="1" applyNumberFormat="1">
      <alignment horizontal="center" vertical="center"/>
    </xf>
    <xf borderId="0" fillId="2" fontId="16" numFmtId="0" xfId="0" applyFont="1"/>
    <xf borderId="8" fillId="6" fontId="15" numFmtId="167" xfId="0" applyAlignment="1" applyBorder="1" applyFont="1" applyNumberFormat="1">
      <alignment horizontal="center" vertical="center"/>
    </xf>
    <xf borderId="8" fillId="6" fontId="15" numFmtId="168" xfId="0" applyAlignment="1" applyBorder="1" applyFont="1" applyNumberFormat="1">
      <alignment horizontal="center" vertical="center"/>
    </xf>
    <xf borderId="0" fillId="2" fontId="15" numFmtId="168" xfId="0" applyAlignment="1" applyFont="1" applyNumberFormat="1">
      <alignment horizontal="center" vertical="center"/>
    </xf>
    <xf borderId="11" fillId="6" fontId="15" numFmtId="9" xfId="0" applyAlignment="1" applyBorder="1" applyFont="1" applyNumberFormat="1">
      <alignment horizontal="center" vertical="center"/>
    </xf>
    <xf borderId="8" fillId="6" fontId="17" numFmtId="0" xfId="0" applyAlignment="1" applyBorder="1" applyFont="1">
      <alignment horizontal="center"/>
    </xf>
    <xf borderId="0" fillId="4" fontId="13" numFmtId="0" xfId="0" applyAlignment="1" applyFont="1">
      <alignment horizontal="center" vertical="center"/>
    </xf>
    <xf borderId="0" fillId="2" fontId="18" numFmtId="0" xfId="0" applyAlignment="1" applyFont="1">
      <alignment horizontal="center"/>
    </xf>
    <xf borderId="0" fillId="4" fontId="4" numFmtId="0" xfId="0" applyFont="1"/>
    <xf borderId="0" fillId="4" fontId="19" numFmtId="0" xfId="0" applyAlignment="1" applyFont="1">
      <alignment horizontal="left"/>
    </xf>
    <xf borderId="0" fillId="4" fontId="15" numFmtId="164" xfId="0" applyAlignment="1" applyFont="1" applyNumberFormat="1">
      <alignment horizontal="center" vertical="center"/>
    </xf>
    <xf borderId="0" fillId="4" fontId="20" numFmtId="0" xfId="0" applyAlignment="1" applyFont="1">
      <alignment horizontal="center" vertical="center"/>
    </xf>
    <xf borderId="0" fillId="0" fontId="16" numFmtId="0" xfId="0" applyFont="1"/>
    <xf borderId="11" fillId="6" fontId="15" numFmtId="0" xfId="0" applyAlignment="1" applyBorder="1" applyFont="1">
      <alignment horizontal="center" readingOrder="0" vertical="center"/>
    </xf>
    <xf borderId="0" fillId="0" fontId="11" numFmtId="0" xfId="0" applyFont="1"/>
    <xf borderId="0" fillId="0" fontId="11" numFmtId="165" xfId="0" applyFont="1" applyNumberFormat="1"/>
    <xf borderId="11" fillId="6" fontId="15" numFmtId="9" xfId="0" applyAlignment="1" applyBorder="1" applyFont="1" applyNumberFormat="1">
      <alignment horizontal="center" readingOrder="0" vertical="center"/>
    </xf>
    <xf borderId="8" fillId="7" fontId="13" numFmtId="0" xfId="0" applyAlignment="1" applyBorder="1" applyFont="1">
      <alignment horizontal="center"/>
    </xf>
    <xf borderId="8" fillId="6" fontId="15" numFmtId="0" xfId="0" applyAlignment="1" applyBorder="1" applyFont="1">
      <alignment horizontal="center"/>
    </xf>
    <xf borderId="0" fillId="4" fontId="13" numFmtId="0" xfId="0" applyAlignment="1" applyFont="1">
      <alignment horizontal="center"/>
    </xf>
    <xf borderId="0" fillId="4" fontId="18" numFmtId="0" xfId="0" applyAlignment="1" applyFont="1">
      <alignment horizontal="center"/>
    </xf>
    <xf borderId="8" fillId="6" fontId="15" numFmtId="0" xfId="0" applyAlignment="1" applyBorder="1" applyFont="1">
      <alignment horizontal="center" vertical="center"/>
    </xf>
    <xf borderId="0" fillId="2" fontId="21" numFmtId="0" xfId="0" applyAlignment="1" applyFont="1">
      <alignment horizont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3">
    <tableStyle count="3" pivot="0" name="SigFox-style">
      <tableStyleElement dxfId="2" type="headerRow"/>
      <tableStyleElement dxfId="3" type="firstRowStripe"/>
      <tableStyleElement dxfId="4" type="secondRowStripe"/>
    </tableStyle>
    <tableStyle count="3" pivot="0" name="Cellular-style">
      <tableStyleElement dxfId="2" type="headerRow"/>
      <tableStyleElement dxfId="3" type="firstRowStripe"/>
      <tableStyleElement dxfId="4" type="secondRowStripe"/>
    </tableStyle>
    <tableStyle count="3" pivot="0" name="Wi-fi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190500</xdr:rowOff>
    </xdr:from>
    <xdr:ext cx="1685925" cy="685800"/>
    <xdr:pic>
      <xdr:nvPicPr>
        <xdr:cNvPr descr="Uma imagem contendo desenho, texto&#10;&#10;Descrição gerada automaticament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2</xdr:row>
      <xdr:rowOff>76200</xdr:rowOff>
    </xdr:from>
    <xdr:ext cx="590550" cy="590550"/>
    <xdr:pic>
      <xdr:nvPicPr>
        <xdr:cNvPr descr="Carregamento da bateria com preenchimento sólido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B5" displayName="Table_1" name="Table_1" id="1">
  <tableColumns count="2">
    <tableColumn name="Acc OPTIONS" id="1"/>
    <tableColumn name="Icc" id="2"/>
  </tableColumns>
  <tableStyleInfo name="SigFox-style" showColumnStripes="0" showFirstColumn="1" showLastColumn="1" showRowStripes="1"/>
</table>
</file>

<file path=xl/tables/table2.xml><?xml version="1.0" encoding="utf-8"?>
<table xmlns="http://schemas.openxmlformats.org/spreadsheetml/2006/main" ref="A1:B5" displayName="Table_2" name="Table_2" id="2">
  <tableColumns count="2">
    <tableColumn name="Acc OPTIONS" id="1"/>
    <tableColumn name="Icc" id="2"/>
  </tableColumns>
  <tableStyleInfo name="Cellular-style" showColumnStripes="0" showFirstColumn="1" showLastColumn="1" showRowStripes="1"/>
</table>
</file>

<file path=xl/tables/table3.xml><?xml version="1.0" encoding="utf-8"?>
<table xmlns="http://schemas.openxmlformats.org/spreadsheetml/2006/main" ref="A1:B5" displayName="Table_3" name="Table_3" id="3">
  <tableColumns count="2">
    <tableColumn name="Acc OPTIONS" id="1"/>
    <tableColumn name="Icc" id="2"/>
  </tableColumns>
  <tableStyleInfo name="Wi-f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13"/>
    <col customWidth="1" min="2" max="2" width="31.38"/>
    <col customWidth="1" min="3" max="3" width="14.5"/>
    <col customWidth="1" min="4" max="4" width="19.75"/>
    <col customWidth="1" min="5" max="6" width="7.63"/>
    <col customWidth="1" min="7" max="7" width="11.88"/>
    <col customWidth="1" min="8" max="8" width="12.38"/>
    <col customWidth="1" min="9" max="9" width="11.13"/>
    <col customWidth="1" min="10" max="10" width="10.63"/>
    <col customWidth="1" min="11" max="27" width="7.63"/>
  </cols>
  <sheetData>
    <row r="1">
      <c r="D1" s="1"/>
    </row>
    <row r="2">
      <c r="B2" s="2"/>
      <c r="C2" s="2"/>
      <c r="D2" s="3"/>
    </row>
    <row r="3" ht="46.5" customHeight="1">
      <c r="B3" s="4"/>
      <c r="C3" s="5"/>
      <c r="D3" s="6"/>
      <c r="H3" s="7"/>
      <c r="I3" s="8"/>
      <c r="J3" s="9"/>
      <c r="K3" s="9"/>
    </row>
    <row r="4" ht="12.75" customHeight="1">
      <c r="B4" s="10"/>
      <c r="C4" s="11"/>
      <c r="D4" s="12"/>
      <c r="H4" s="9"/>
      <c r="K4" s="9"/>
    </row>
    <row r="5" ht="33.0" customHeight="1">
      <c r="B5" s="13" t="s">
        <v>0</v>
      </c>
      <c r="C5" s="14"/>
      <c r="D5" s="15" t="s">
        <v>1</v>
      </c>
      <c r="F5" s="16"/>
      <c r="H5" s="17"/>
      <c r="I5" s="17"/>
      <c r="J5" s="17"/>
      <c r="K5" s="9"/>
    </row>
    <row r="6" ht="30.0" customHeight="1">
      <c r="B6" s="13" t="s">
        <v>2</v>
      </c>
      <c r="C6" s="14"/>
      <c r="D6" s="18">
        <v>8.0</v>
      </c>
      <c r="G6" s="19"/>
      <c r="H6" s="20"/>
      <c r="I6" s="20"/>
      <c r="J6" s="20"/>
      <c r="K6" s="9"/>
    </row>
    <row r="7" ht="33.0" customHeight="1">
      <c r="B7" s="13" t="s">
        <v>3</v>
      </c>
      <c r="C7" s="14"/>
      <c r="D7" s="18">
        <v>8.0</v>
      </c>
      <c r="H7" s="9"/>
      <c r="I7" s="9"/>
      <c r="J7" s="9"/>
      <c r="K7" s="9"/>
    </row>
    <row r="8" ht="33.0" customHeight="1">
      <c r="B8" s="13" t="s">
        <v>4</v>
      </c>
      <c r="C8" s="14"/>
      <c r="D8" s="18">
        <v>0.88</v>
      </c>
      <c r="H8" s="9"/>
    </row>
    <row r="9" ht="33.0" customHeight="1">
      <c r="B9" s="13" t="s">
        <v>5</v>
      </c>
      <c r="C9" s="14"/>
      <c r="D9" s="21">
        <v>50.0</v>
      </c>
      <c r="H9" s="22"/>
    </row>
    <row r="10" ht="33.0" customHeight="1">
      <c r="B10" s="23" t="s">
        <v>6</v>
      </c>
      <c r="C10" s="24" t="s">
        <v>7</v>
      </c>
      <c r="D10" s="25">
        <f>INDIRECT(CONCAT(D5, "!A30"))*365</f>
        <v>705.8349588</v>
      </c>
    </row>
    <row r="11" ht="30.0" customHeight="1">
      <c r="B11" s="26"/>
      <c r="C11" s="27" t="s">
        <v>8</v>
      </c>
      <c r="D11" s="28">
        <f>INDIRECT(CONCAT(D5, "!A30"))*12</f>
        <v>23.20553289</v>
      </c>
    </row>
    <row r="12" ht="33.75" customHeight="1">
      <c r="B12" s="29"/>
      <c r="C12" s="24" t="s">
        <v>9</v>
      </c>
      <c r="D12" s="30">
        <f>(INDIRECT(CONCAT(D5, "!A30")))</f>
        <v>1.933794408</v>
      </c>
      <c r="F12" s="31" t="s">
        <v>10</v>
      </c>
    </row>
    <row r="13" ht="17.25" customHeight="1">
      <c r="B13" s="32"/>
      <c r="C13" s="32"/>
      <c r="D13" s="33"/>
    </row>
    <row r="14" ht="27.75" customHeight="1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>
      <c r="D21" s="1"/>
    </row>
    <row r="22">
      <c r="D22" s="1"/>
    </row>
    <row r="23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 ht="15.75" customHeight="1">
      <c r="D992" s="1"/>
    </row>
    <row r="993" ht="15.75" customHeight="1">
      <c r="D993" s="1"/>
    </row>
    <row r="994" ht="15.75" customHeight="1">
      <c r="D994" s="1"/>
    </row>
    <row r="995" ht="15.75" customHeight="1">
      <c r="D995" s="1"/>
    </row>
    <row r="996" ht="15.75" customHeight="1">
      <c r="D996" s="1"/>
    </row>
    <row r="997" ht="15.75" customHeight="1">
      <c r="D997" s="1"/>
    </row>
    <row r="998" ht="15.75" customHeight="1">
      <c r="D998" s="1"/>
    </row>
    <row r="999" ht="15.75" customHeight="1">
      <c r="D999" s="1"/>
    </row>
    <row r="1000" ht="15.75" customHeight="1">
      <c r="D1000" s="1"/>
    </row>
    <row r="1001" ht="15.75" customHeight="1">
      <c r="D1001" s="1"/>
    </row>
    <row r="1002" ht="15.75" customHeight="1">
      <c r="D1002" s="1"/>
    </row>
    <row r="1003" ht="15.75" customHeight="1">
      <c r="D1003" s="1"/>
    </row>
  </sheetData>
  <mergeCells count="7">
    <mergeCell ref="H4:J4"/>
    <mergeCell ref="B5:C5"/>
    <mergeCell ref="B6:C6"/>
    <mergeCell ref="B7:C7"/>
    <mergeCell ref="B8:C8"/>
    <mergeCell ref="B9:C9"/>
    <mergeCell ref="B10:B12"/>
  </mergeCells>
  <conditionalFormatting sqref="J7">
    <cfRule type="notContainsBlanks" dxfId="0" priority="1">
      <formula>LEN(TRIM(J7))&gt;0</formula>
    </cfRule>
  </conditionalFormatting>
  <dataValidations>
    <dataValidation type="list" allowBlank="1" showErrorMessage="1" sqref="D5">
      <formula1>"SigFox,Wi-fi,Cellular"</formula1>
    </dataValidation>
    <dataValidation type="list" allowBlank="1" showErrorMessage="1" sqref="D9">
      <formula1>SigFox!$A$2:$A$5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7.63"/>
    <col customWidth="1" min="3" max="3" width="15.25"/>
    <col customWidth="1" min="4" max="5" width="7.63"/>
    <col customWidth="1" min="6" max="6" width="13.0"/>
    <col customWidth="1" min="7" max="7" width="22.25"/>
    <col customWidth="1" min="8" max="8" width="7.25"/>
    <col customWidth="1" min="9" max="10" width="7.63"/>
    <col customWidth="1" min="11" max="11" width="15.13"/>
    <col customWidth="1" min="12" max="26" width="7.63"/>
  </cols>
  <sheetData>
    <row r="1">
      <c r="A1" s="34" t="s">
        <v>11</v>
      </c>
      <c r="B1" s="35" t="s">
        <v>12</v>
      </c>
      <c r="C1" s="36" t="s">
        <v>13</v>
      </c>
    </row>
    <row r="2">
      <c r="A2" s="37" t="s">
        <v>14</v>
      </c>
      <c r="B2" s="38">
        <v>0.0</v>
      </c>
      <c r="C2" s="39" t="s">
        <v>14</v>
      </c>
    </row>
    <row r="3">
      <c r="A3" s="37">
        <v>12.5</v>
      </c>
      <c r="B3" s="38">
        <f>0.0032 - 0.0015</f>
        <v>0.0017</v>
      </c>
      <c r="C3" s="39" t="s">
        <v>15</v>
      </c>
    </row>
    <row r="4">
      <c r="A4" s="37">
        <v>50.0</v>
      </c>
      <c r="B4" s="38">
        <f>0.0057 - 0.0015</f>
        <v>0.0042</v>
      </c>
      <c r="C4" s="39" t="s">
        <v>16</v>
      </c>
    </row>
    <row r="5">
      <c r="A5" s="40">
        <v>200.0</v>
      </c>
      <c r="B5" s="41">
        <f>0.0159 - 0.0015</f>
        <v>0.0144</v>
      </c>
      <c r="C5" s="39" t="s">
        <v>17</v>
      </c>
      <c r="K5" s="19"/>
    </row>
    <row r="7">
      <c r="A7" s="42" t="s">
        <v>18</v>
      </c>
      <c r="B7" s="43"/>
      <c r="C7" s="43"/>
      <c r="D7" s="43"/>
      <c r="E7" s="14"/>
      <c r="F7" s="44" t="s">
        <v>19</v>
      </c>
      <c r="G7" s="44" t="s">
        <v>20</v>
      </c>
      <c r="H7" s="42" t="s">
        <v>13</v>
      </c>
      <c r="I7" s="43"/>
      <c r="J7" s="14"/>
    </row>
    <row r="8">
      <c r="A8" s="45" t="s">
        <v>21</v>
      </c>
      <c r="B8" s="43"/>
      <c r="C8" s="43"/>
      <c r="D8" s="14"/>
      <c r="E8" s="46">
        <v>70.5</v>
      </c>
      <c r="F8" s="47">
        <f>(E8*E9)/3600</f>
        <v>0.1175</v>
      </c>
      <c r="G8" s="47">
        <f>F8*'Battery Consumption '!D7</f>
        <v>0.94</v>
      </c>
      <c r="H8" s="48" t="s">
        <v>22</v>
      </c>
      <c r="I8" s="49"/>
      <c r="J8" s="50"/>
    </row>
    <row r="9">
      <c r="A9" s="45" t="s">
        <v>23</v>
      </c>
      <c r="B9" s="43"/>
      <c r="C9" s="43"/>
      <c r="D9" s="14"/>
      <c r="E9" s="46">
        <v>6.0</v>
      </c>
      <c r="F9" s="29"/>
      <c r="G9" s="29"/>
      <c r="H9" s="51"/>
      <c r="I9" s="52"/>
      <c r="J9" s="53"/>
    </row>
    <row r="10">
      <c r="A10" s="45" t="s">
        <v>24</v>
      </c>
      <c r="B10" s="43"/>
      <c r="C10" s="43"/>
      <c r="D10" s="14"/>
      <c r="E10" s="46">
        <v>155.8</v>
      </c>
      <c r="F10" s="47">
        <f>((E10*E11)/3600)</f>
        <v>0.05193333333</v>
      </c>
      <c r="G10" s="47">
        <f>F10*'Battery Consumption '!D6*1.05</f>
        <v>0.43624</v>
      </c>
      <c r="H10" s="48" t="s">
        <v>25</v>
      </c>
      <c r="I10" s="49"/>
      <c r="J10" s="50"/>
    </row>
    <row r="11">
      <c r="A11" s="45" t="s">
        <v>26</v>
      </c>
      <c r="B11" s="43"/>
      <c r="C11" s="43"/>
      <c r="D11" s="14"/>
      <c r="E11" s="46">
        <v>1.2</v>
      </c>
      <c r="F11" s="29"/>
      <c r="G11" s="29"/>
      <c r="H11" s="51"/>
      <c r="I11" s="52"/>
      <c r="J11" s="53"/>
    </row>
    <row r="12">
      <c r="A12" s="45" t="s">
        <v>27</v>
      </c>
      <c r="B12" s="43"/>
      <c r="C12" s="43"/>
      <c r="D12" s="14"/>
      <c r="E12" s="46">
        <v>19.02</v>
      </c>
      <c r="F12" s="47">
        <f>(E12*E13)/3600</f>
        <v>0.2356366667</v>
      </c>
      <c r="G12" s="47">
        <f>(F12+F10)*'Battery Consumption '!D8</f>
        <v>0.2530616</v>
      </c>
      <c r="H12" s="48" t="s">
        <v>28</v>
      </c>
      <c r="I12" s="49"/>
      <c r="J12" s="50"/>
    </row>
    <row r="13">
      <c r="A13" s="45" t="s">
        <v>29</v>
      </c>
      <c r="B13" s="43"/>
      <c r="C13" s="43"/>
      <c r="D13" s="14"/>
      <c r="E13" s="46">
        <v>44.6</v>
      </c>
      <c r="F13" s="29"/>
      <c r="G13" s="29"/>
      <c r="H13" s="51"/>
      <c r="I13" s="52"/>
      <c r="J13" s="53"/>
    </row>
    <row r="15">
      <c r="G15" s="9"/>
    </row>
    <row r="16">
      <c r="A16" s="42" t="s">
        <v>30</v>
      </c>
      <c r="B16" s="43"/>
      <c r="C16" s="43"/>
      <c r="D16" s="14"/>
      <c r="E16" s="44" t="s">
        <v>12</v>
      </c>
      <c r="F16" s="44" t="s">
        <v>31</v>
      </c>
      <c r="G16" s="54"/>
      <c r="K16" s="19"/>
    </row>
    <row r="17" ht="15.75" customHeight="1">
      <c r="A17" s="45" t="s">
        <v>32</v>
      </c>
      <c r="B17" s="43"/>
      <c r="C17" s="43"/>
      <c r="D17" s="14"/>
      <c r="E17" s="46">
        <v>0.00235</v>
      </c>
      <c r="F17" s="55">
        <f>(24*E17)</f>
        <v>0.0564</v>
      </c>
      <c r="G17" s="56" t="s">
        <v>33</v>
      </c>
      <c r="H17" s="19"/>
    </row>
    <row r="18" ht="15.75" customHeight="1">
      <c r="A18" s="45" t="s">
        <v>34</v>
      </c>
      <c r="B18" s="43"/>
      <c r="C18" s="43"/>
      <c r="D18" s="14"/>
      <c r="E18" s="55">
        <f>VLOOKUP('Battery Consumption '!D9,SigFox!$A$2:$B$5,2,)</f>
        <v>0.0042</v>
      </c>
      <c r="F18" s="55">
        <f>E18*24</f>
        <v>0.1008</v>
      </c>
      <c r="G18" s="56"/>
    </row>
    <row r="19" ht="15.75" customHeight="1">
      <c r="G19" s="9"/>
    </row>
    <row r="20" ht="15.75" customHeight="1">
      <c r="A20" s="42" t="s">
        <v>35</v>
      </c>
      <c r="B20" s="43"/>
      <c r="C20" s="43"/>
      <c r="D20" s="43"/>
      <c r="E20" s="43"/>
      <c r="F20" s="14"/>
      <c r="G20" s="54"/>
    </row>
    <row r="21" ht="15.75" customHeight="1">
      <c r="A21" s="45" t="s">
        <v>36</v>
      </c>
      <c r="B21" s="43"/>
      <c r="C21" s="43"/>
      <c r="D21" s="14"/>
      <c r="E21" s="57">
        <v>0.01</v>
      </c>
      <c r="F21" s="14"/>
      <c r="G21" s="58"/>
    </row>
    <row r="22" ht="15.75" customHeight="1">
      <c r="A22" s="45" t="s">
        <v>37</v>
      </c>
      <c r="B22" s="43"/>
      <c r="C22" s="43"/>
      <c r="D22" s="14"/>
      <c r="E22" s="59">
        <f>E21/365</f>
        <v>0.00002739726027</v>
      </c>
      <c r="F22" s="14"/>
      <c r="G22" s="58"/>
    </row>
    <row r="23" ht="15.75" customHeight="1">
      <c r="A23" s="45" t="s">
        <v>38</v>
      </c>
      <c r="B23" s="43"/>
      <c r="C23" s="43"/>
      <c r="D23" s="14"/>
      <c r="E23" s="60">
        <v>0.09589</v>
      </c>
      <c r="F23" s="14"/>
      <c r="G23" s="61"/>
    </row>
    <row r="24" ht="15.75" customHeight="1"/>
    <row r="25" ht="15.75" customHeight="1">
      <c r="A25" s="42" t="s">
        <v>39</v>
      </c>
      <c r="B25" s="43"/>
      <c r="C25" s="43"/>
      <c r="D25" s="43"/>
      <c r="E25" s="14"/>
    </row>
    <row r="26" ht="15.75" customHeight="1">
      <c r="A26" s="45" t="s">
        <v>40</v>
      </c>
      <c r="B26" s="43"/>
      <c r="C26" s="43"/>
      <c r="D26" s="14"/>
      <c r="E26" s="46">
        <v>3500.0</v>
      </c>
    </row>
    <row r="27" ht="15.75" customHeight="1">
      <c r="A27" s="45" t="s">
        <v>41</v>
      </c>
      <c r="B27" s="43"/>
      <c r="C27" s="43"/>
      <c r="D27" s="14"/>
      <c r="E27" s="62">
        <v>0.65</v>
      </c>
    </row>
    <row r="28" ht="15.75" customHeight="1"/>
    <row r="29" ht="15.75" customHeight="1">
      <c r="A29" s="42" t="s">
        <v>42</v>
      </c>
      <c r="B29" s="43"/>
      <c r="C29" s="43"/>
      <c r="D29" s="14"/>
    </row>
    <row r="30" ht="15.75" customHeight="1">
      <c r="A30" s="63">
        <f>E26*E27/(G8+G10+G12+F17+F18+E23)/365</f>
        <v>3.311147751</v>
      </c>
      <c r="B30" s="43"/>
      <c r="C30" s="43"/>
      <c r="D30" s="14"/>
    </row>
    <row r="31" ht="15.75" customHeight="1"/>
    <row r="32" ht="15.75" customHeight="1">
      <c r="A32" s="64"/>
    </row>
    <row r="33" ht="15.75" customHeight="1">
      <c r="A33" s="6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4">
    <mergeCell ref="F8:F9"/>
    <mergeCell ref="F10:F11"/>
    <mergeCell ref="G10:G11"/>
    <mergeCell ref="F12:F13"/>
    <mergeCell ref="G12:G13"/>
    <mergeCell ref="H12:J13"/>
    <mergeCell ref="A7:E7"/>
    <mergeCell ref="H7:J7"/>
    <mergeCell ref="A8:D8"/>
    <mergeCell ref="G8:G9"/>
    <mergeCell ref="H8:J9"/>
    <mergeCell ref="A9:D9"/>
    <mergeCell ref="H10:J11"/>
    <mergeCell ref="A10:D10"/>
    <mergeCell ref="A11:D11"/>
    <mergeCell ref="A12:D12"/>
    <mergeCell ref="A13:D13"/>
    <mergeCell ref="A16:D16"/>
    <mergeCell ref="A17:D17"/>
    <mergeCell ref="A18:D18"/>
    <mergeCell ref="A25:E25"/>
    <mergeCell ref="A26:D26"/>
    <mergeCell ref="A27:D27"/>
    <mergeCell ref="A29:D29"/>
    <mergeCell ref="A30:D30"/>
    <mergeCell ref="A32:D32"/>
    <mergeCell ref="A33:D33"/>
    <mergeCell ref="A20:F20"/>
    <mergeCell ref="A21:D21"/>
    <mergeCell ref="E21:F21"/>
    <mergeCell ref="A22:D22"/>
    <mergeCell ref="E22:F22"/>
    <mergeCell ref="A23:D23"/>
    <mergeCell ref="E23:F23"/>
  </mergeCells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6" max="6" width="14.88"/>
    <col customWidth="1" min="7" max="7" width="23.63"/>
    <col customWidth="1" min="8" max="8" width="6.5"/>
    <col customWidth="1" min="9" max="9" width="6.75"/>
    <col customWidth="1" min="10" max="10" width="6.63"/>
    <col customWidth="1" min="11" max="11" width="20.38"/>
  </cols>
  <sheetData>
    <row r="1">
      <c r="A1" s="34" t="s">
        <v>11</v>
      </c>
      <c r="B1" s="35" t="s">
        <v>12</v>
      </c>
      <c r="C1" s="36" t="s">
        <v>13</v>
      </c>
    </row>
    <row r="2">
      <c r="A2" s="37" t="s">
        <v>14</v>
      </c>
      <c r="B2" s="38">
        <v>0.0</v>
      </c>
      <c r="C2" s="39" t="s">
        <v>14</v>
      </c>
      <c r="F2" s="66"/>
      <c r="G2" s="66"/>
      <c r="H2" s="66"/>
      <c r="I2" s="66"/>
      <c r="L2" s="67" t="s">
        <v>43</v>
      </c>
    </row>
    <row r="3">
      <c r="A3" s="37">
        <v>12.5</v>
      </c>
      <c r="B3" s="38">
        <f>0.0032 - 0.0015</f>
        <v>0.0017</v>
      </c>
      <c r="C3" s="39" t="s">
        <v>15</v>
      </c>
      <c r="F3" s="66"/>
      <c r="G3" s="66"/>
      <c r="H3" s="66"/>
      <c r="L3" s="67" t="s">
        <v>44</v>
      </c>
    </row>
    <row r="4">
      <c r="A4" s="37">
        <v>50.0</v>
      </c>
      <c r="B4" s="38">
        <v>0.0042</v>
      </c>
      <c r="C4" s="39" t="s">
        <v>16</v>
      </c>
    </row>
    <row r="5">
      <c r="A5" s="40">
        <v>200.0</v>
      </c>
      <c r="B5" s="41">
        <f>0.0159 - 0.0015</f>
        <v>0.0144</v>
      </c>
      <c r="C5" s="39" t="s">
        <v>17</v>
      </c>
    </row>
    <row r="7">
      <c r="A7" s="42" t="s">
        <v>18</v>
      </c>
      <c r="B7" s="43"/>
      <c r="C7" s="43"/>
      <c r="D7" s="43"/>
      <c r="E7" s="14"/>
      <c r="F7" s="44" t="s">
        <v>19</v>
      </c>
      <c r="G7" s="44" t="s">
        <v>20</v>
      </c>
      <c r="H7" s="42" t="s">
        <v>13</v>
      </c>
      <c r="I7" s="43"/>
      <c r="J7" s="14"/>
    </row>
    <row r="8">
      <c r="A8" s="45" t="s">
        <v>21</v>
      </c>
      <c r="B8" s="43"/>
      <c r="C8" s="43"/>
      <c r="D8" s="14"/>
      <c r="E8" s="46">
        <v>68.85</v>
      </c>
      <c r="F8" s="47">
        <f>(E8*E9)/3600</f>
        <v>0.11226375</v>
      </c>
      <c r="G8" s="47">
        <f>F8*'Battery Consumption '!D7</f>
        <v>0.89811</v>
      </c>
      <c r="H8" s="48" t="s">
        <v>22</v>
      </c>
      <c r="I8" s="49"/>
      <c r="J8" s="50"/>
    </row>
    <row r="9">
      <c r="A9" s="45" t="s">
        <v>23</v>
      </c>
      <c r="B9" s="43"/>
      <c r="C9" s="43"/>
      <c r="D9" s="14"/>
      <c r="E9" s="46">
        <v>5.87</v>
      </c>
      <c r="F9" s="29"/>
      <c r="G9" s="29"/>
      <c r="H9" s="51"/>
      <c r="I9" s="52"/>
      <c r="J9" s="53"/>
    </row>
    <row r="10">
      <c r="A10" s="45" t="s">
        <v>45</v>
      </c>
      <c r="B10" s="43"/>
      <c r="C10" s="43"/>
      <c r="D10" s="14"/>
      <c r="E10" s="46">
        <v>80.61</v>
      </c>
      <c r="F10" s="47">
        <f>((E10*E11)/3600)</f>
        <v>0.2017489167</v>
      </c>
      <c r="G10" s="47">
        <f>F10*'Battery Consumption '!D6*1.05</f>
        <v>1.6946909</v>
      </c>
      <c r="H10" s="48" t="s">
        <v>25</v>
      </c>
      <c r="I10" s="49"/>
      <c r="J10" s="50"/>
    </row>
    <row r="11">
      <c r="A11" s="45" t="s">
        <v>46</v>
      </c>
      <c r="B11" s="43"/>
      <c r="C11" s="43"/>
      <c r="D11" s="14"/>
      <c r="E11" s="46">
        <v>9.01</v>
      </c>
      <c r="F11" s="29"/>
      <c r="G11" s="29"/>
      <c r="H11" s="51"/>
      <c r="I11" s="52"/>
      <c r="J11" s="53"/>
    </row>
    <row r="12">
      <c r="A12" s="45" t="s">
        <v>47</v>
      </c>
      <c r="B12" s="43"/>
      <c r="C12" s="43"/>
      <c r="D12" s="14"/>
      <c r="E12" s="46">
        <v>78.06</v>
      </c>
      <c r="F12" s="47">
        <f>(E12*E13)/3600</f>
        <v>0.4191388333</v>
      </c>
      <c r="G12" s="47">
        <f>(F12)*'Battery Consumption '!D8</f>
        <v>0.3688421733</v>
      </c>
      <c r="H12" s="48" t="s">
        <v>48</v>
      </c>
      <c r="I12" s="49"/>
      <c r="J12" s="50"/>
    </row>
    <row r="13">
      <c r="A13" s="45" t="s">
        <v>49</v>
      </c>
      <c r="B13" s="43"/>
      <c r="C13" s="43"/>
      <c r="D13" s="14"/>
      <c r="E13" s="46">
        <v>19.33</v>
      </c>
      <c r="F13" s="29"/>
      <c r="G13" s="29"/>
      <c r="H13" s="51"/>
      <c r="I13" s="52"/>
      <c r="J13" s="53"/>
    </row>
    <row r="16">
      <c r="A16" s="42" t="s">
        <v>30</v>
      </c>
      <c r="B16" s="43"/>
      <c r="C16" s="43"/>
      <c r="D16" s="14"/>
      <c r="E16" s="44" t="s">
        <v>12</v>
      </c>
      <c r="F16" s="44" t="s">
        <v>31</v>
      </c>
    </row>
    <row r="17">
      <c r="A17" s="45" t="s">
        <v>32</v>
      </c>
      <c r="B17" s="43"/>
      <c r="C17" s="43"/>
      <c r="D17" s="14"/>
      <c r="E17" s="46">
        <v>0.0027</v>
      </c>
      <c r="F17" s="55">
        <f>24*E17</f>
        <v>0.0648</v>
      </c>
      <c r="G17" s="54"/>
    </row>
    <row r="18">
      <c r="A18" s="45" t="s">
        <v>34</v>
      </c>
      <c r="B18" s="43"/>
      <c r="C18" s="43"/>
      <c r="D18" s="14"/>
      <c r="E18" s="55">
        <f>VLOOKUP('Battery Consumption '!D9,SigFox!$A$2:$B$5,2,)</f>
        <v>0.0042</v>
      </c>
      <c r="F18" s="55">
        <f>E18*24</f>
        <v>0.1008</v>
      </c>
      <c r="G18" s="68"/>
    </row>
    <row r="20">
      <c r="A20" s="42" t="s">
        <v>35</v>
      </c>
      <c r="B20" s="43"/>
      <c r="C20" s="43"/>
      <c r="D20" s="43"/>
      <c r="E20" s="43"/>
      <c r="F20" s="14"/>
      <c r="G20" s="69"/>
    </row>
    <row r="21">
      <c r="A21" s="45" t="s">
        <v>36</v>
      </c>
      <c r="B21" s="43"/>
      <c r="C21" s="43"/>
      <c r="D21" s="14"/>
      <c r="E21" s="57">
        <v>0.01</v>
      </c>
      <c r="F21" s="14"/>
      <c r="G21" s="70"/>
    </row>
    <row r="22">
      <c r="A22" s="45" t="s">
        <v>37</v>
      </c>
      <c r="B22" s="43"/>
      <c r="C22" s="43"/>
      <c r="D22" s="14"/>
      <c r="E22" s="59">
        <f>E21/365</f>
        <v>0.00002739726027</v>
      </c>
      <c r="F22" s="14"/>
      <c r="G22" s="70"/>
    </row>
    <row r="23">
      <c r="A23" s="45" t="s">
        <v>38</v>
      </c>
      <c r="B23" s="43"/>
      <c r="C23" s="43"/>
      <c r="D23" s="14"/>
      <c r="E23" s="60">
        <v>0.09589</v>
      </c>
      <c r="F23" s="14"/>
      <c r="G23" s="61"/>
    </row>
    <row r="25">
      <c r="A25" s="42" t="s">
        <v>39</v>
      </c>
      <c r="B25" s="43"/>
      <c r="C25" s="43"/>
      <c r="D25" s="43"/>
      <c r="E25" s="14"/>
    </row>
    <row r="26">
      <c r="A26" s="45" t="s">
        <v>40</v>
      </c>
      <c r="B26" s="43"/>
      <c r="C26" s="43"/>
      <c r="D26" s="14"/>
      <c r="E26" s="71">
        <v>3500.0</v>
      </c>
      <c r="F26" s="72">
        <f>E26*E27/(G8+G10+G12+F17+F18+E23)/365</f>
        <v>1.933794408</v>
      </c>
      <c r="G26" s="73">
        <f>G8+G10+G12+F17+F18+E23/365</f>
        <v>3.127505786</v>
      </c>
    </row>
    <row r="27">
      <c r="A27" s="45" t="s">
        <v>41</v>
      </c>
      <c r="B27" s="43"/>
      <c r="C27" s="43"/>
      <c r="D27" s="14"/>
      <c r="E27" s="74">
        <v>0.65</v>
      </c>
    </row>
    <row r="29">
      <c r="A29" s="75" t="s">
        <v>42</v>
      </c>
      <c r="B29" s="43"/>
      <c r="C29" s="43"/>
      <c r="D29" s="14"/>
    </row>
    <row r="30">
      <c r="A30" s="76">
        <f>E26*E27/(G8+G10+G12+F17+F18+E23)/365</f>
        <v>1.933794408</v>
      </c>
      <c r="B30" s="43"/>
      <c r="C30" s="43"/>
      <c r="D30" s="14"/>
    </row>
    <row r="32">
      <c r="A32" s="66"/>
      <c r="B32" s="66"/>
      <c r="C32" s="66"/>
      <c r="D32" s="66"/>
      <c r="E32" s="66"/>
    </row>
    <row r="33">
      <c r="A33" s="77"/>
      <c r="E33" s="66"/>
    </row>
    <row r="34">
      <c r="A34" s="78"/>
      <c r="E34" s="66"/>
    </row>
    <row r="36">
      <c r="A36" s="65"/>
    </row>
  </sheetData>
  <mergeCells count="37">
    <mergeCell ref="L2:Q2"/>
    <mergeCell ref="L3:O3"/>
    <mergeCell ref="A7:E7"/>
    <mergeCell ref="H7:J7"/>
    <mergeCell ref="F8:F9"/>
    <mergeCell ref="G8:G9"/>
    <mergeCell ref="H8:J9"/>
    <mergeCell ref="F10:F11"/>
    <mergeCell ref="F12:F13"/>
    <mergeCell ref="G12:G13"/>
    <mergeCell ref="A8:D8"/>
    <mergeCell ref="A9:D9"/>
    <mergeCell ref="A10:D10"/>
    <mergeCell ref="G10:G11"/>
    <mergeCell ref="H10:J11"/>
    <mergeCell ref="A11:D11"/>
    <mergeCell ref="H12:J13"/>
    <mergeCell ref="A12:D12"/>
    <mergeCell ref="A13:D13"/>
    <mergeCell ref="A16:D16"/>
    <mergeCell ref="A17:D17"/>
    <mergeCell ref="A18:D18"/>
    <mergeCell ref="A20:F20"/>
    <mergeCell ref="E21:F21"/>
    <mergeCell ref="A27:D27"/>
    <mergeCell ref="A29:D29"/>
    <mergeCell ref="A30:D30"/>
    <mergeCell ref="A33:D33"/>
    <mergeCell ref="A34:D34"/>
    <mergeCell ref="A36:D36"/>
    <mergeCell ref="A21:D21"/>
    <mergeCell ref="A22:D22"/>
    <mergeCell ref="E22:F22"/>
    <mergeCell ref="A23:D23"/>
    <mergeCell ref="E23:F23"/>
    <mergeCell ref="A25:E25"/>
    <mergeCell ref="A26:D26"/>
  </mergeCell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8.38"/>
    <col customWidth="1" min="6" max="6" width="14.25"/>
    <col customWidth="1" min="7" max="7" width="23.13"/>
    <col customWidth="1" min="8" max="8" width="7.5"/>
    <col customWidth="1" min="9" max="9" width="7.63"/>
    <col customWidth="1" min="10" max="10" width="6.88"/>
  </cols>
  <sheetData>
    <row r="1">
      <c r="A1" s="34" t="s">
        <v>11</v>
      </c>
      <c r="B1" s="35" t="s">
        <v>12</v>
      </c>
      <c r="C1" s="36" t="s">
        <v>13</v>
      </c>
    </row>
    <row r="2">
      <c r="A2" s="37" t="s">
        <v>14</v>
      </c>
      <c r="B2" s="38">
        <v>0.0</v>
      </c>
      <c r="C2" s="39" t="s">
        <v>14</v>
      </c>
      <c r="L2" s="67" t="s">
        <v>50</v>
      </c>
    </row>
    <row r="3">
      <c r="A3" s="37">
        <v>12.5</v>
      </c>
      <c r="B3" s="38">
        <f>Cellular!B3</f>
        <v>0.0017</v>
      </c>
      <c r="C3" s="39" t="s">
        <v>15</v>
      </c>
      <c r="L3" s="67" t="s">
        <v>51</v>
      </c>
    </row>
    <row r="4">
      <c r="A4" s="37">
        <v>50.0</v>
      </c>
      <c r="B4" s="38">
        <f>Cellular!B4</f>
        <v>0.0042</v>
      </c>
      <c r="C4" s="39" t="s">
        <v>16</v>
      </c>
    </row>
    <row r="5">
      <c r="A5" s="40">
        <v>200.0</v>
      </c>
      <c r="B5" s="41">
        <f>Cellular!B5</f>
        <v>0.0144</v>
      </c>
      <c r="C5" s="39" t="s">
        <v>17</v>
      </c>
    </row>
    <row r="7">
      <c r="A7" s="42" t="s">
        <v>18</v>
      </c>
      <c r="B7" s="43"/>
      <c r="C7" s="43"/>
      <c r="D7" s="43"/>
      <c r="E7" s="14"/>
      <c r="F7" s="44" t="s">
        <v>19</v>
      </c>
      <c r="G7" s="44" t="s">
        <v>20</v>
      </c>
      <c r="H7" s="42" t="s">
        <v>13</v>
      </c>
      <c r="I7" s="43"/>
      <c r="J7" s="14"/>
    </row>
    <row r="8">
      <c r="A8" s="45" t="s">
        <v>21</v>
      </c>
      <c r="B8" s="43"/>
      <c r="C8" s="43"/>
      <c r="D8" s="14"/>
      <c r="E8" s="46">
        <v>32.02</v>
      </c>
      <c r="F8" s="47">
        <f>(E8*E9)/3600</f>
        <v>0.104065</v>
      </c>
      <c r="G8" s="47">
        <f>F8*'Battery Consumption '!D7</f>
        <v>0.83252</v>
      </c>
      <c r="H8" s="48" t="s">
        <v>22</v>
      </c>
      <c r="I8" s="49"/>
      <c r="J8" s="50"/>
    </row>
    <row r="9">
      <c r="A9" s="45" t="s">
        <v>23</v>
      </c>
      <c r="B9" s="43"/>
      <c r="C9" s="43"/>
      <c r="D9" s="14"/>
      <c r="E9" s="46">
        <v>11.7</v>
      </c>
      <c r="F9" s="29"/>
      <c r="G9" s="29"/>
      <c r="H9" s="51"/>
      <c r="I9" s="52"/>
      <c r="J9" s="53"/>
    </row>
    <row r="10">
      <c r="A10" s="45" t="s">
        <v>52</v>
      </c>
      <c r="B10" s="43"/>
      <c r="C10" s="43"/>
      <c r="D10" s="14"/>
      <c r="E10" s="46">
        <v>58.16</v>
      </c>
      <c r="F10" s="47">
        <f>((E10*E11)/3600)</f>
        <v>0.09289444444</v>
      </c>
      <c r="G10" s="47">
        <f>F10*'Battery Consumption '!D6*1.05</f>
        <v>0.7803133333</v>
      </c>
      <c r="H10" s="48" t="s">
        <v>25</v>
      </c>
      <c r="I10" s="49"/>
      <c r="J10" s="50"/>
    </row>
    <row r="11">
      <c r="A11" s="45" t="s">
        <v>53</v>
      </c>
      <c r="B11" s="43"/>
      <c r="C11" s="43"/>
      <c r="D11" s="14"/>
      <c r="E11" s="46">
        <v>5.75</v>
      </c>
      <c r="F11" s="29"/>
      <c r="G11" s="29"/>
      <c r="H11" s="51"/>
      <c r="I11" s="52"/>
      <c r="J11" s="53"/>
    </row>
    <row r="12">
      <c r="A12" s="45" t="s">
        <v>54</v>
      </c>
      <c r="B12" s="43"/>
      <c r="C12" s="43"/>
      <c r="D12" s="14"/>
      <c r="E12" s="46">
        <v>36.84</v>
      </c>
      <c r="F12" s="47">
        <f>(E12*E13)/3600</f>
        <v>0.1546256667</v>
      </c>
      <c r="G12" s="47">
        <f>F12*'Battery Consumption '!D8</f>
        <v>0.1360705867</v>
      </c>
      <c r="H12" s="48" t="s">
        <v>48</v>
      </c>
      <c r="I12" s="49"/>
      <c r="J12" s="50"/>
    </row>
    <row r="13">
      <c r="A13" s="45" t="s">
        <v>55</v>
      </c>
      <c r="B13" s="43"/>
      <c r="C13" s="43"/>
      <c r="D13" s="14"/>
      <c r="E13" s="46">
        <v>15.11</v>
      </c>
      <c r="F13" s="29"/>
      <c r="G13" s="29"/>
      <c r="H13" s="51"/>
      <c r="I13" s="52"/>
      <c r="J13" s="53"/>
    </row>
    <row r="16">
      <c r="A16" s="42" t="s">
        <v>30</v>
      </c>
      <c r="B16" s="43"/>
      <c r="C16" s="43"/>
      <c r="D16" s="14"/>
      <c r="E16" s="44" t="s">
        <v>12</v>
      </c>
      <c r="F16" s="44" t="s">
        <v>31</v>
      </c>
    </row>
    <row r="17">
      <c r="A17" s="45" t="s">
        <v>32</v>
      </c>
      <c r="B17" s="43"/>
      <c r="C17" s="43"/>
      <c r="D17" s="14"/>
      <c r="E17" s="46">
        <v>0.00334</v>
      </c>
      <c r="F17" s="55">
        <f>24*E17</f>
        <v>0.08016</v>
      </c>
    </row>
    <row r="18">
      <c r="A18" s="45" t="s">
        <v>34</v>
      </c>
      <c r="B18" s="43"/>
      <c r="C18" s="43"/>
      <c r="D18" s="14"/>
      <c r="E18" s="55">
        <f>VLOOKUP('Battery Consumption '!D9,SigFox!$A$2:$B$5,2,)</f>
        <v>0.0042</v>
      </c>
      <c r="F18" s="55">
        <f>E18*24</f>
        <v>0.1008</v>
      </c>
    </row>
    <row r="20">
      <c r="A20" s="42" t="s">
        <v>35</v>
      </c>
      <c r="B20" s="43"/>
      <c r="C20" s="43"/>
      <c r="D20" s="43"/>
      <c r="E20" s="43"/>
      <c r="F20" s="14"/>
      <c r="G20" s="54"/>
    </row>
    <row r="21">
      <c r="A21" s="45" t="s">
        <v>36</v>
      </c>
      <c r="B21" s="43"/>
      <c r="C21" s="43"/>
      <c r="D21" s="14"/>
      <c r="E21" s="57">
        <v>0.01</v>
      </c>
      <c r="F21" s="14"/>
      <c r="G21" s="70"/>
    </row>
    <row r="22">
      <c r="A22" s="45" t="s">
        <v>37</v>
      </c>
      <c r="B22" s="43"/>
      <c r="C22" s="43"/>
      <c r="D22" s="14"/>
      <c r="E22" s="59">
        <f>E21/365</f>
        <v>0.00002739726027</v>
      </c>
      <c r="F22" s="14"/>
      <c r="G22" s="70"/>
      <c r="H22" s="70"/>
    </row>
    <row r="23">
      <c r="A23" s="45" t="s">
        <v>38</v>
      </c>
      <c r="B23" s="43"/>
      <c r="C23" s="43"/>
      <c r="D23" s="14"/>
      <c r="E23" s="60">
        <v>0.09589</v>
      </c>
      <c r="F23" s="14"/>
      <c r="G23" s="70"/>
      <c r="H23" s="70"/>
    </row>
    <row r="24">
      <c r="G24" s="70"/>
      <c r="H24" s="70"/>
    </row>
    <row r="25">
      <c r="A25" s="42" t="s">
        <v>39</v>
      </c>
      <c r="B25" s="43"/>
      <c r="C25" s="43"/>
      <c r="D25" s="43"/>
      <c r="E25" s="14"/>
    </row>
    <row r="26">
      <c r="A26" s="45" t="s">
        <v>40</v>
      </c>
      <c r="B26" s="43"/>
      <c r="C26" s="43"/>
      <c r="D26" s="14"/>
      <c r="E26" s="46">
        <v>3500.0</v>
      </c>
    </row>
    <row r="27">
      <c r="A27" s="45" t="s">
        <v>41</v>
      </c>
      <c r="B27" s="43"/>
      <c r="C27" s="43"/>
      <c r="D27" s="14"/>
      <c r="E27" s="62">
        <v>0.65</v>
      </c>
    </row>
    <row r="29">
      <c r="A29" s="42" t="s">
        <v>42</v>
      </c>
      <c r="B29" s="43"/>
      <c r="C29" s="43"/>
      <c r="D29" s="14"/>
    </row>
    <row r="30">
      <c r="A30" s="79">
        <f>E26*E27/(G8+G10+G12+F17+F18+E23)/365</f>
        <v>3.07681829</v>
      </c>
      <c r="B30" s="43"/>
      <c r="C30" s="43"/>
      <c r="D30" s="14"/>
    </row>
    <row r="31">
      <c r="A31" s="78"/>
    </row>
    <row r="33">
      <c r="A33" s="64"/>
    </row>
    <row r="34">
      <c r="A34" s="65"/>
    </row>
    <row r="36">
      <c r="A36" s="54"/>
    </row>
    <row r="37">
      <c r="A37" s="80"/>
    </row>
  </sheetData>
  <mergeCells count="39">
    <mergeCell ref="L2:S2"/>
    <mergeCell ref="L3:P3"/>
    <mergeCell ref="A7:E7"/>
    <mergeCell ref="H7:J7"/>
    <mergeCell ref="F8:F9"/>
    <mergeCell ref="G8:G9"/>
    <mergeCell ref="H8:J9"/>
    <mergeCell ref="F10:F11"/>
    <mergeCell ref="F12:F13"/>
    <mergeCell ref="G12:G13"/>
    <mergeCell ref="A8:D8"/>
    <mergeCell ref="A9:D9"/>
    <mergeCell ref="A10:D10"/>
    <mergeCell ref="G10:G11"/>
    <mergeCell ref="H10:J11"/>
    <mergeCell ref="A11:D11"/>
    <mergeCell ref="H12:J13"/>
    <mergeCell ref="A12:D12"/>
    <mergeCell ref="A13:D13"/>
    <mergeCell ref="A16:D16"/>
    <mergeCell ref="A17:D17"/>
    <mergeCell ref="A18:D18"/>
    <mergeCell ref="A20:F20"/>
    <mergeCell ref="E21:F21"/>
    <mergeCell ref="A27:D27"/>
    <mergeCell ref="A29:D29"/>
    <mergeCell ref="A30:D30"/>
    <mergeCell ref="A31:D31"/>
    <mergeCell ref="A33:D33"/>
    <mergeCell ref="A34:D34"/>
    <mergeCell ref="A36:D36"/>
    <mergeCell ref="A37:D37"/>
    <mergeCell ref="A21:D21"/>
    <mergeCell ref="A22:D22"/>
    <mergeCell ref="E22:F22"/>
    <mergeCell ref="A23:D23"/>
    <mergeCell ref="E23:F23"/>
    <mergeCell ref="A25:E25"/>
    <mergeCell ref="A26:D26"/>
  </mergeCells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2021-04-06T16:56:27Z</dcterms:created>
  <dc:creator>Bruno Kayser</dc:creator>
</cp:coreProperties>
</file>